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Уфа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Радио!$A$1:$O$2</definedName>
  </definedName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13" i="1"/>
  <c r="I13" i="1"/>
  <c r="H13" i="1"/>
  <c r="G13" i="1"/>
  <c r="F13" i="1"/>
  <c r="E13" i="1"/>
  <c r="J12" i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 l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 l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<sst xmlns="http://schemas.openxmlformats.org/spreadsheetml/2006/main" count="135" uniqueCount="52">
  <si>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</si>
  <si>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</si>
  <si>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</si>
  <si>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</si>
  <si>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</si>
  <si>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Изготовление ролика</t>
  </si>
  <si>
    <t>Реклама на радио</t>
  </si>
  <si>
    <t>Город + 50 км в радиусе</t>
  </si>
  <si>
    <t>Радио Роксана</t>
  </si>
  <si>
    <t>Спутник ФМ (Город + РБ)</t>
  </si>
  <si>
    <t>Юлдаш</t>
  </si>
  <si>
    <t>Уфа</t>
  </si>
  <si>
    <t>Город + Республика Башкортостан</t>
  </si>
  <si>
    <t>Возраст: 20-44 лет. Пол: 46% мужчины, 54% женщины</t>
  </si>
  <si>
    <t>Возраст: 35-60 лет. Пол: 59% мужчины, 41% женщины</t>
  </si>
  <si>
    <t>Возвраст: 25-50 лет. Пол: 51% мужчины, 49% женщины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</si>
  <si>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</si>
  <si>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</si>
  <si>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</si>
  <si>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</si>
  <si>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</si>
  <si>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</si>
  <si>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</si>
  <si>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Старт рекламной кампании</t>
  </si>
  <si>
    <t>Отчет</t>
  </si>
  <si>
    <t>В течение 3 рабочих дней с момента оплаты</t>
  </si>
  <si>
    <t>Предоставляется эфирная справка в конце рекламной кампании</t>
  </si>
  <si>
    <t>От 900 руб.</t>
  </si>
  <si>
    <t>Авторадио</t>
  </si>
  <si>
    <t>Радио Гродость</t>
  </si>
  <si>
    <t>Детское радио</t>
  </si>
  <si>
    <t>Дорожное радио</t>
  </si>
  <si>
    <t>ДФМ</t>
  </si>
  <si>
    <t>Радио Искатель</t>
  </si>
  <si>
    <t>Камеди радио</t>
  </si>
  <si>
    <t>Релакс ФМ</t>
  </si>
  <si>
    <t>Комсомольская правда</t>
  </si>
  <si>
    <t>Монте Карло</t>
  </si>
  <si>
    <t>Русское радио</t>
  </si>
  <si>
    <t>Радио Энерджи</t>
  </si>
  <si>
    <t>Возраст: от 14 до 64 лет. Пол: мужчины 57%, женщины 43%</t>
  </si>
  <si>
    <t>Возраст: от 10 до 50 лет. Пол: мужчины 29%, женщины 71%</t>
  </si>
  <si>
    <t>Возраст: от 20 до 59 лет. Пол: мужчины 59%, женщины 41%</t>
  </si>
  <si>
    <t>Возраст: от 16 до 35 лет. Пол: мужчины 51%, женщины 49%</t>
  </si>
  <si>
    <t>Возраст: от 22 до 57 лет. Пол: мужчины 52%, женщины 48%</t>
  </si>
  <si>
    <t>Возраст: от 15 до 35 лет. Пол: мужчины 59%, женщины 41%</t>
  </si>
  <si>
    <t>Возраст: от 25 до 44 лет. Пол: мужчины 43%, женщины 57%</t>
  </si>
  <si>
    <t>Возраст: от 25 до 45 лет. Пол: мужчины 49%, женщины 51%</t>
  </si>
  <si>
    <t>Возраст: от 10 до 65 лет. Пол: мужчины 47%, женщины 53%</t>
  </si>
  <si>
    <t>Возраст: от 15 до 40 лет. Пол: мужчины 56%, женщины 44%</t>
  </si>
  <si>
    <t>Возраст: от 20 до 65 лет. Пол: мужчины 55%, женщины 45%</t>
  </si>
  <si>
    <t>Возраст: от 25 до 55 лет. Пол: мужчины 28%, женщины 72%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</si>
</sst>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B1" sqref="B1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21.140625" style="1" customWidth="1"/>
    <col min="4" max="4" width="22.42578125" style="1" customWidth="1"/>
    <col min="5" max="5" width="15.28515625" style="1" customWidth="1"/>
    <col min="6" max="10" width="16.28515625" style="1" customWidth="1"/>
    <col min="11" max="11" width="20.7109375" style="1" customWidth="1"/>
    <col min="12" max="12" width="21.5703125" style="1" customWidth="1"/>
    <col min="13" max="13" width="20.42578125" style="1" customWidth="1"/>
    <col min="14" max="14" width="23.85546875" style="1" customWidth="1"/>
    <col min="15" max="15" width="16.85546875" style="1" customWidth="1"/>
    <col min="16" max="16384" width="9.140625" style="1"/>
  </cols>
  <sheetData>
    <row r="1" spans="1:15" ht="25.5" x14ac:dyDescent="0.2">
      <c r="A1" s="2" t="s">
        <v>0</v>
      </c>
      <c r="B1" s="2" t="s">
        <v>1</v>
      </c>
      <c r="C1" s="2" t="s">
        <v>2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3</v>
      </c>
      <c r="L1" s="2" t="s">
        <v>4</v>
      </c>
      <c r="M1" s="2" t="s">
        <v>23</v>
      </c>
      <c r="N1" s="2" t="s">
        <v>24</v>
      </c>
      <c r="O1" s="2" t="s">
        <v>5</v>
      </c>
    </row>
    <row r="2" spans="1:15" ht="38.25" x14ac:dyDescent="0.2">
      <c r="A2" s="3" t="s">
        <v>11</v>
      </c>
      <c r="B2" s="3" t="s">
        <v>6</v>
      </c>
      <c r="C2" s="6" t="s">
        <v>8</v>
      </c>
      <c r="D2" s="3">
        <v>1</v>
      </c>
      <c r="E2" s="4">
        <f>20*5*D2</f>
        <v>100</v>
      </c>
      <c r="F2" s="4">
        <f>20*10*D2</f>
        <v>200</v>
      </c>
      <c r="G2" s="4">
        <f>20*15*D2</f>
        <v>300</v>
      </c>
      <c r="H2" s="4">
        <f>20*20*D2</f>
        <v>400</v>
      </c>
      <c r="I2" s="4">
        <f>20*25*D2</f>
        <v>500</v>
      </c>
      <c r="J2" s="4">
        <f>20*30*D2</f>
        <v>600</v>
      </c>
      <c r="K2" s="3" t="s">
        <v>7</v>
      </c>
      <c r="L2" s="3" t="s">
        <v>13</v>
      </c>
      <c r="M2" s="3" t="s">
        <v>25</v>
      </c>
      <c r="N2" s="3" t="s">
        <v>26</v>
      </c>
      <c r="O2" s="3" t="s">
        <v>27</v>
      </c>
    </row>
    <row r="3" spans="1:15" ht="38.25" x14ac:dyDescent="0.2">
      <c r="A3" s="3" t="s">
        <v>11</v>
      </c>
      <c r="B3" s="3" t="s">
        <v>6</v>
      </c>
      <c r="C3" s="6" t="s">
        <v>9</v>
      </c>
      <c r="D3" s="3">
        <v>1</v>
      </c>
      <c r="E3" s="4">
        <f>35*5*D3</f>
        <v>175</v>
      </c>
      <c r="F3" s="4">
        <f>35*10*D3</f>
        <v>350</v>
      </c>
      <c r="G3" s="4">
        <f>35*15*D3</f>
        <v>525</v>
      </c>
      <c r="H3" s="4">
        <f>35*20*D3</f>
        <v>700</v>
      </c>
      <c r="I3" s="4">
        <f>35*25*D3</f>
        <v>875</v>
      </c>
      <c r="J3" s="4">
        <f>35*30*D3</f>
        <v>1050</v>
      </c>
      <c r="K3" s="3" t="s">
        <v>12</v>
      </c>
      <c r="L3" s="3" t="s">
        <v>14</v>
      </c>
      <c r="M3" s="3" t="s">
        <v>25</v>
      </c>
      <c r="N3" s="3" t="s">
        <v>26</v>
      </c>
      <c r="O3" s="3" t="s">
        <v>27</v>
      </c>
    </row>
    <row r="4" spans="1:15" ht="38.25" x14ac:dyDescent="0.2">
      <c r="A4" s="3" t="s">
        <v>11</v>
      </c>
      <c r="B4" s="3" t="s">
        <v>6</v>
      </c>
      <c r="C4" s="6" t="s">
        <v>10</v>
      </c>
      <c r="D4" s="3">
        <v>1</v>
      </c>
      <c r="E4" s="4">
        <f>30*5*D4</f>
        <v>150</v>
      </c>
      <c r="F4" s="4">
        <f>30*10*D4</f>
        <v>300</v>
      </c>
      <c r="G4" s="4">
        <f>30*15*D4</f>
        <v>450</v>
      </c>
      <c r="H4" s="4">
        <f>30*20*D4</f>
        <v>600</v>
      </c>
      <c r="I4" s="4">
        <f>30*25*D4</f>
        <v>750</v>
      </c>
      <c r="J4" s="4">
        <f>30*30*D4</f>
        <v>900</v>
      </c>
      <c r="K4" s="3" t="s">
        <v>12</v>
      </c>
      <c r="L4" s="3" t="s">
        <v>15</v>
      </c>
      <c r="M4" s="3" t="s">
        <v>25</v>
      </c>
      <c r="N4" s="3" t="s">
        <v>26</v>
      </c>
      <c r="O4" s="3" t="s">
        <v>27</v>
      </c>
    </row>
    <row r="5" spans="1:15" ht="38.25" x14ac:dyDescent="0.2">
      <c r="A5" s="3" t="s">
        <v>11</v>
      </c>
      <c r="B5" s="3" t="s">
        <v>6</v>
      </c>
      <c r="C5" s="6" t="s">
        <v>28</v>
      </c>
      <c r="D5" s="3">
        <v>1</v>
      </c>
      <c r="E5" s="4">
        <f>50*5*D5</f>
        <v>250</v>
      </c>
      <c r="F5" s="4">
        <f>50*10*D5</f>
        <v>500</v>
      </c>
      <c r="G5" s="4">
        <f>50*15*D5</f>
        <v>750</v>
      </c>
      <c r="H5" s="4">
        <f>50*20*D5</f>
        <v>1000</v>
      </c>
      <c r="I5" s="4">
        <f>50*25*D5</f>
        <v>1250</v>
      </c>
      <c r="J5" s="4">
        <f>50*30*D5</f>
        <v>1500</v>
      </c>
      <c r="K5" s="3" t="s">
        <v>12</v>
      </c>
      <c r="L5" s="5" t="s">
        <v>40</v>
      </c>
      <c r="M5" s="3" t="s">
        <v>25</v>
      </c>
      <c r="N5" s="3" t="s">
        <v>26</v>
      </c>
      <c r="O5" s="3" t="s">
        <v>27</v>
      </c>
    </row>
    <row r="6" spans="1:15" ht="38.25" x14ac:dyDescent="0.2">
      <c r="A6" s="3" t="s">
        <v>11</v>
      </c>
      <c r="B6" s="3" t="s">
        <v>6</v>
      </c>
      <c r="C6" s="6" t="s">
        <v>29</v>
      </c>
      <c r="D6" s="3">
        <v>1</v>
      </c>
      <c r="E6" s="4">
        <f>27*5*D6</f>
        <v>135</v>
      </c>
      <c r="F6" s="4">
        <f>27*10*D6</f>
        <v>270</v>
      </c>
      <c r="G6" s="4">
        <f>27*15*D6</f>
        <v>405</v>
      </c>
      <c r="H6" s="4">
        <f>27*20*D6</f>
        <v>540</v>
      </c>
      <c r="I6" s="4">
        <f>27*25*D6</f>
        <v>675</v>
      </c>
      <c r="J6" s="4">
        <f>27*30*D6</f>
        <v>810</v>
      </c>
      <c r="K6" s="3" t="s">
        <v>12</v>
      </c>
      <c r="L6" s="5" t="s">
        <v>50</v>
      </c>
      <c r="M6" s="3" t="s">
        <v>25</v>
      </c>
      <c r="N6" s="3" t="s">
        <v>26</v>
      </c>
      <c r="O6" s="3" t="s">
        <v>27</v>
      </c>
    </row>
    <row r="7" spans="1:15" ht="38.25" x14ac:dyDescent="0.2">
      <c r="A7" s="3" t="s">
        <v>11</v>
      </c>
      <c r="B7" s="3" t="s">
        <v>6</v>
      </c>
      <c r="C7" s="6" t="s">
        <v>30</v>
      </c>
      <c r="D7" s="3">
        <v>1</v>
      </c>
      <c r="E7" s="4">
        <f>20*5*D7</f>
        <v>100</v>
      </c>
      <c r="F7" s="4">
        <f>20*10*D7</f>
        <v>200</v>
      </c>
      <c r="G7" s="4">
        <f>20*15*D7</f>
        <v>300</v>
      </c>
      <c r="H7" s="4">
        <f>20*20*D7</f>
        <v>400</v>
      </c>
      <c r="I7" s="4">
        <f>20*25*D7</f>
        <v>500</v>
      </c>
      <c r="J7" s="4">
        <f>20*30*D7</f>
        <v>600</v>
      </c>
      <c r="K7" s="3" t="s">
        <v>12</v>
      </c>
      <c r="L7" s="5" t="s">
        <v>41</v>
      </c>
      <c r="M7" s="3" t="s">
        <v>25</v>
      </c>
      <c r="N7" s="3" t="s">
        <v>26</v>
      </c>
      <c r="O7" s="3" t="s">
        <v>27</v>
      </c>
    </row>
    <row r="8" spans="1:15" ht="38.25" x14ac:dyDescent="0.2">
      <c r="A8" s="3" t="s">
        <v>11</v>
      </c>
      <c r="B8" s="3" t="s">
        <v>6</v>
      </c>
      <c r="C8" s="6" t="s">
        <v>31</v>
      </c>
      <c r="D8" s="3">
        <v>1</v>
      </c>
      <c r="E8" s="4">
        <f>55*5*D8</f>
        <v>275</v>
      </c>
      <c r="F8" s="4">
        <f>55*10*D8</f>
        <v>550</v>
      </c>
      <c r="G8" s="4">
        <f>55*15*D8</f>
        <v>825</v>
      </c>
      <c r="H8" s="4">
        <f>55*20*D8</f>
        <v>1100</v>
      </c>
      <c r="I8" s="4">
        <f>55*25*D8</f>
        <v>1375</v>
      </c>
      <c r="J8" s="4">
        <f>55*30*D8</f>
        <v>1650</v>
      </c>
      <c r="K8" s="3" t="s">
        <v>12</v>
      </c>
      <c r="L8" s="5" t="s">
        <v>42</v>
      </c>
      <c r="M8" s="3" t="s">
        <v>25</v>
      </c>
      <c r="N8" s="3" t="s">
        <v>26</v>
      </c>
      <c r="O8" s="3" t="s">
        <v>27</v>
      </c>
    </row>
    <row r="9" spans="1:15" ht="38.25" x14ac:dyDescent="0.2">
      <c r="A9" s="3" t="s">
        <v>11</v>
      </c>
      <c r="B9" s="3" t="s">
        <v>6</v>
      </c>
      <c r="C9" s="6" t="s">
        <v>32</v>
      </c>
      <c r="D9" s="3">
        <v>1</v>
      </c>
      <c r="E9" s="4">
        <f>48*5*D9</f>
        <v>240</v>
      </c>
      <c r="F9" s="4">
        <f>48*10*D9</f>
        <v>480</v>
      </c>
      <c r="G9" s="4">
        <f>48*15*D9</f>
        <v>720</v>
      </c>
      <c r="H9" s="4">
        <f>48*20*D9</f>
        <v>960</v>
      </c>
      <c r="I9" s="4">
        <f>48*25*D9</f>
        <v>1200</v>
      </c>
      <c r="J9" s="4">
        <f>48*30*D9</f>
        <v>1440</v>
      </c>
      <c r="K9" s="3" t="s">
        <v>12</v>
      </c>
      <c r="L9" s="5" t="s">
        <v>43</v>
      </c>
      <c r="M9" s="3" t="s">
        <v>25</v>
      </c>
      <c r="N9" s="3" t="s">
        <v>26</v>
      </c>
      <c r="O9" s="3" t="s">
        <v>27</v>
      </c>
    </row>
    <row r="10" spans="1:15" ht="38.25" x14ac:dyDescent="0.2">
      <c r="A10" s="3" t="s">
        <v>11</v>
      </c>
      <c r="B10" s="3" t="s">
        <v>6</v>
      </c>
      <c r="C10" s="6" t="s">
        <v>33</v>
      </c>
      <c r="D10" s="3">
        <v>1</v>
      </c>
      <c r="E10" s="4">
        <f>33*5*D10</f>
        <v>165</v>
      </c>
      <c r="F10" s="4">
        <f>33*10*D10</f>
        <v>330</v>
      </c>
      <c r="G10" s="4">
        <f>33*15*D10</f>
        <v>495</v>
      </c>
      <c r="H10" s="4">
        <f>33*20*D10</f>
        <v>660</v>
      </c>
      <c r="I10" s="4">
        <f>33*25*D10</f>
        <v>825</v>
      </c>
      <c r="J10" s="4">
        <f>33*30*D10</f>
        <v>990</v>
      </c>
      <c r="K10" s="3" t="s">
        <v>12</v>
      </c>
      <c r="L10" s="5" t="s">
        <v>44</v>
      </c>
      <c r="M10" s="3" t="s">
        <v>25</v>
      </c>
      <c r="N10" s="3" t="s">
        <v>26</v>
      </c>
      <c r="O10" s="3" t="s">
        <v>27</v>
      </c>
    </row>
    <row r="11" spans="1:15" ht="38.25" x14ac:dyDescent="0.2">
      <c r="A11" s="3" t="s">
        <v>11</v>
      </c>
      <c r="B11" s="3" t="s">
        <v>6</v>
      </c>
      <c r="C11" s="6" t="s">
        <v>34</v>
      </c>
      <c r="D11" s="3">
        <v>1</v>
      </c>
      <c r="E11" s="4">
        <f>45*5*D11</f>
        <v>225</v>
      </c>
      <c r="F11" s="4">
        <f>45*10*D11</f>
        <v>450</v>
      </c>
      <c r="G11" s="4">
        <f>45*15*D11</f>
        <v>675</v>
      </c>
      <c r="H11" s="4">
        <f>45*20*D11</f>
        <v>900</v>
      </c>
      <c r="I11" s="4">
        <f>45*25*D11</f>
        <v>1125</v>
      </c>
      <c r="J11" s="4">
        <f>45*30*D11</f>
        <v>1350</v>
      </c>
      <c r="K11" s="3" t="s">
        <v>12</v>
      </c>
      <c r="L11" s="5" t="s">
        <v>45</v>
      </c>
      <c r="M11" s="3" t="s">
        <v>25</v>
      </c>
      <c r="N11" s="3" t="s">
        <v>26</v>
      </c>
      <c r="O11" s="3" t="s">
        <v>27</v>
      </c>
    </row>
    <row r="12" spans="1:15" ht="38.25" x14ac:dyDescent="0.2">
      <c r="A12" s="3" t="s">
        <v>11</v>
      </c>
      <c r="B12" s="3" t="s">
        <v>6</v>
      </c>
      <c r="C12" s="6" t="s">
        <v>36</v>
      </c>
      <c r="D12" s="3">
        <v>1</v>
      </c>
      <c r="E12" s="4">
        <f>30*5*D12</f>
        <v>150</v>
      </c>
      <c r="F12" s="4">
        <f>30*10*D12</f>
        <v>300</v>
      </c>
      <c r="G12" s="4">
        <f>30*15*D12</f>
        <v>450</v>
      </c>
      <c r="H12" s="4">
        <f>30*20*D12</f>
        <v>600</v>
      </c>
      <c r="I12" s="4">
        <f>30*25*D12</f>
        <v>750</v>
      </c>
      <c r="J12" s="4">
        <f>30*30*D12</f>
        <v>900</v>
      </c>
      <c r="K12" s="3" t="s">
        <v>12</v>
      </c>
      <c r="L12" s="5" t="s">
        <v>51</v>
      </c>
      <c r="M12" s="3" t="s">
        <v>25</v>
      </c>
      <c r="N12" s="3" t="s">
        <v>26</v>
      </c>
      <c r="O12" s="3" t="s">
        <v>27</v>
      </c>
    </row>
    <row r="13" spans="1:15" ht="38.25" x14ac:dyDescent="0.2">
      <c r="A13" s="3" t="s">
        <v>11</v>
      </c>
      <c r="B13" s="3" t="s">
        <v>6</v>
      </c>
      <c r="C13" s="6" t="s">
        <v>37</v>
      </c>
      <c r="D13" s="3">
        <v>1</v>
      </c>
      <c r="E13" s="4">
        <f>43*5*D13</f>
        <v>215</v>
      </c>
      <c r="F13" s="4">
        <f>43*10*D13</f>
        <v>430</v>
      </c>
      <c r="G13" s="4">
        <f>43*15*D13</f>
        <v>645</v>
      </c>
      <c r="H13" s="4">
        <f>43*20*D13</f>
        <v>860</v>
      </c>
      <c r="I13" s="4">
        <f>43*25*D13</f>
        <v>1075</v>
      </c>
      <c r="J13" s="4">
        <f>43*30*D13</f>
        <v>1290</v>
      </c>
      <c r="K13" s="3" t="s">
        <v>12</v>
      </c>
      <c r="L13" s="5" t="s">
        <v>46</v>
      </c>
      <c r="M13" s="3" t="s">
        <v>25</v>
      </c>
      <c r="N13" s="3" t="s">
        <v>26</v>
      </c>
      <c r="O13" s="3" t="s">
        <v>27</v>
      </c>
    </row>
    <row r="14" spans="1:15" ht="38.25" x14ac:dyDescent="0.2">
      <c r="A14" s="3" t="s">
        <v>11</v>
      </c>
      <c r="B14" s="3" t="s">
        <v>6</v>
      </c>
      <c r="C14" s="6" t="s">
        <v>35</v>
      </c>
      <c r="D14" s="3">
        <v>1</v>
      </c>
      <c r="E14" s="4">
        <f>35*5*D14</f>
        <v>175</v>
      </c>
      <c r="F14" s="4">
        <f>35*10*D14</f>
        <v>350</v>
      </c>
      <c r="G14" s="4">
        <f>35*15*D14</f>
        <v>525</v>
      </c>
      <c r="H14" s="4">
        <f>35*20*D14</f>
        <v>700</v>
      </c>
      <c r="I14" s="4">
        <f>35*25*D14</f>
        <v>875</v>
      </c>
      <c r="J14" s="4">
        <f>35*30*D14</f>
        <v>1050</v>
      </c>
      <c r="K14" s="3" t="s">
        <v>12</v>
      </c>
      <c r="L14" s="5" t="s">
        <v>47</v>
      </c>
      <c r="M14" s="3" t="s">
        <v>25</v>
      </c>
      <c r="N14" s="3" t="s">
        <v>26</v>
      </c>
      <c r="O14" s="3" t="s">
        <v>27</v>
      </c>
    </row>
    <row r="15" spans="1:15" ht="38.25" x14ac:dyDescent="0.2">
      <c r="A15" s="3" t="s">
        <v>11</v>
      </c>
      <c r="B15" s="3" t="s">
        <v>6</v>
      </c>
      <c r="C15" s="6" t="s">
        <v>38</v>
      </c>
      <c r="D15" s="3">
        <v>1</v>
      </c>
      <c r="E15" s="4">
        <f>50*5*D15</f>
        <v>250</v>
      </c>
      <c r="F15" s="4">
        <f>50*10*D15</f>
        <v>500</v>
      </c>
      <c r="G15" s="4">
        <f>50*15*D15</f>
        <v>750</v>
      </c>
      <c r="H15" s="4">
        <f>50*20*D15</f>
        <v>1000</v>
      </c>
      <c r="I15" s="4">
        <f>50*25*D15</f>
        <v>1250</v>
      </c>
      <c r="J15" s="4">
        <f>50*30*D15</f>
        <v>1500</v>
      </c>
      <c r="K15" s="3" t="s">
        <v>12</v>
      </c>
      <c r="L15" s="5" t="s">
        <v>48</v>
      </c>
      <c r="M15" s="3" t="s">
        <v>25</v>
      </c>
      <c r="N15" s="3" t="s">
        <v>26</v>
      </c>
      <c r="O15" s="3" t="s">
        <v>27</v>
      </c>
    </row>
    <row r="16" spans="1:15" ht="38.25" x14ac:dyDescent="0.2">
      <c r="A16" s="3" t="s">
        <v>11</v>
      </c>
      <c r="B16" s="3" t="s">
        <v>6</v>
      </c>
      <c r="C16" s="6" t="s">
        <v>39</v>
      </c>
      <c r="D16" s="3">
        <v>1</v>
      </c>
      <c r="E16" s="4">
        <f>45*5*D16</f>
        <v>225</v>
      </c>
      <c r="F16" s="4">
        <f>45*10*D16</f>
        <v>450</v>
      </c>
      <c r="G16" s="4">
        <f>45*15*D16</f>
        <v>675</v>
      </c>
      <c r="H16" s="4">
        <f>45*20*D16</f>
        <v>900</v>
      </c>
      <c r="I16" s="4">
        <f>45*25*D16</f>
        <v>1125</v>
      </c>
      <c r="J16" s="4">
        <f>45*30*D16</f>
        <v>1350</v>
      </c>
      <c r="K16" s="3" t="s">
        <v>12</v>
      </c>
      <c r="L16" s="5" t="s">
        <v>49</v>
      </c>
      <c r="M16" s="3" t="s">
        <v>25</v>
      </c>
      <c r="N16" s="3" t="s">
        <v>26</v>
      </c>
      <c r="O16" s="3" t="s">
        <v>27</v>
      </c>
    </row>
  </sheetData>
  <autoFilter ref="A1:O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2026-05-05T17:56:00Z</dcterms:modified>
</cp:coreProperties>
</file>